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Лист3" sheetId="1" r:id="rId1"/>
  </sheets>
  <externalReferences>
    <externalReference r:id="rId2"/>
  </externalReferences>
  <calcPr calcId="145621" refMode="R1C1"/>
</workbook>
</file>

<file path=xl/calcChain.xml><?xml version="1.0" encoding="utf-8"?>
<calcChain xmlns="http://schemas.openxmlformats.org/spreadsheetml/2006/main">
  <c r="E47" i="1" l="1"/>
  <c r="C38" i="1" l="1"/>
  <c r="D38" i="1" s="1"/>
  <c r="B38" i="1"/>
  <c r="C37" i="1"/>
  <c r="D37" i="1" s="1"/>
  <c r="C36" i="1"/>
  <c r="D36" i="1" s="1"/>
  <c r="B36" i="1"/>
  <c r="C35" i="1"/>
  <c r="D35" i="1" s="1"/>
  <c r="B35" i="1"/>
  <c r="C34" i="1"/>
  <c r="D34" i="1" s="1"/>
  <c r="C33" i="1"/>
  <c r="D33" i="1" s="1"/>
  <c r="B33" i="1"/>
  <c r="C32" i="1"/>
  <c r="D32" i="1" s="1"/>
  <c r="B32" i="1"/>
  <c r="D29" i="1"/>
  <c r="C29" i="1"/>
  <c r="B29" i="1"/>
  <c r="C28" i="1"/>
  <c r="D28" i="1" s="1"/>
  <c r="B28" i="1"/>
  <c r="C27" i="1"/>
  <c r="D27" i="1" s="1"/>
  <c r="B27" i="1"/>
  <c r="C26" i="1"/>
  <c r="D26" i="1" s="1"/>
  <c r="B26" i="1"/>
  <c r="C25" i="1"/>
  <c r="D25" i="1" s="1"/>
  <c r="B25" i="1"/>
  <c r="C24" i="1"/>
  <c r="B24" i="1"/>
  <c r="C23" i="1"/>
  <c r="D23" i="1" s="1"/>
  <c r="B23" i="1"/>
  <c r="C21" i="1"/>
  <c r="D21" i="1" s="1"/>
  <c r="B21" i="1"/>
  <c r="C19" i="1"/>
  <c r="D19" i="1" s="1"/>
  <c r="C18" i="1"/>
  <c r="D18" i="1" s="1"/>
  <c r="B18" i="1"/>
  <c r="E17" i="1"/>
  <c r="C17" i="1"/>
  <c r="D17" i="1" s="1"/>
  <c r="E16" i="1"/>
  <c r="C15" i="1"/>
  <c r="D15" i="1" s="1"/>
  <c r="E14" i="1"/>
  <c r="E13" i="1"/>
  <c r="E9" i="1"/>
  <c r="E11" i="1" s="1"/>
  <c r="C9" i="1"/>
  <c r="D9" i="1" s="1"/>
  <c r="D8" i="1"/>
  <c r="C6" i="1"/>
  <c r="D6" i="1" s="1"/>
  <c r="E5" i="1"/>
  <c r="E7" i="1" s="1"/>
  <c r="C5" i="1"/>
  <c r="C7" i="1" s="1"/>
  <c r="C46" i="1" l="1"/>
  <c r="D46" i="1" s="1"/>
  <c r="D24" i="1"/>
  <c r="E10" i="1"/>
  <c r="E46" i="1" s="1"/>
  <c r="E48" i="1" s="1"/>
  <c r="D5" i="1"/>
  <c r="D7" i="1" s="1"/>
  <c r="D47" i="1" l="1"/>
  <c r="C47" i="1"/>
</calcChain>
</file>

<file path=xl/sharedStrings.xml><?xml version="1.0" encoding="utf-8"?>
<sst xmlns="http://schemas.openxmlformats.org/spreadsheetml/2006/main" count="45" uniqueCount="43">
  <si>
    <t>Смета доходов и расходов на 2014 год, руб.</t>
  </si>
  <si>
    <t>Статьи доходов и расходов</t>
  </si>
  <si>
    <t>Факт 11 мес 2013 г</t>
  </si>
  <si>
    <t>Среденемес величина, факт 2013 г</t>
  </si>
  <si>
    <t>План 2014 г</t>
  </si>
  <si>
    <t>Примечание</t>
  </si>
  <si>
    <t>ПОСТУПЛЕНИЯ</t>
  </si>
  <si>
    <t>Остаток с предыдущего года</t>
  </si>
  <si>
    <t>-</t>
  </si>
  <si>
    <t>планируемый остаток с учетом поступлений и расходов за декабрь 2013</t>
  </si>
  <si>
    <t>Целевые взносы</t>
  </si>
  <si>
    <t>Вступительные взносы</t>
  </si>
  <si>
    <t>Итого</t>
  </si>
  <si>
    <t>РАСХОДЫ</t>
  </si>
  <si>
    <t xml:space="preserve">Зарплата Исполнительного директора </t>
  </si>
  <si>
    <t>Оклад 30 000 руб + 15% рай. коэф</t>
  </si>
  <si>
    <t>НДФЛ с зарплаты исполнительного директора</t>
  </si>
  <si>
    <t>Налоги с зарплаты исполнительного директора</t>
  </si>
  <si>
    <t xml:space="preserve">Зарплата секретаря </t>
  </si>
  <si>
    <t>Оклад 10 000 руб + 15% рай. коэф.</t>
  </si>
  <si>
    <t>НДФЛ с зарплаты секретаря</t>
  </si>
  <si>
    <t>Налоги с зарплаты секретаря</t>
  </si>
  <si>
    <t>Зарплата подсобного рабочего - сантехника</t>
  </si>
  <si>
    <t>Оклад 10 000 руб  + 15% рай. коэф.</t>
  </si>
  <si>
    <t>НДФЛ с зарплаты рабочего-сантехника</t>
  </si>
  <si>
    <t>Налоги с зарплаты рабочего-сантехника</t>
  </si>
  <si>
    <t>15 000 руб в месяц</t>
  </si>
  <si>
    <t>Возмещение затрат на использование личного транспорта в служебных целях</t>
  </si>
  <si>
    <t>4 000 руб в месяц</t>
  </si>
  <si>
    <t>Телефоны (2 шт) с подключением</t>
  </si>
  <si>
    <t>2 000 руб в месяц на 2 телефона</t>
  </si>
  <si>
    <t>Аренда офиса</t>
  </si>
  <si>
    <t>10 000 руб в месяц на 10 месяцев</t>
  </si>
  <si>
    <t>1 000 руб в месяц</t>
  </si>
  <si>
    <t>5 000 в месяц</t>
  </si>
  <si>
    <t>Муссорные баки 4 шт</t>
  </si>
  <si>
    <t>Оборудование площадок под мусор</t>
  </si>
  <si>
    <t>Благоустройство (мусорные конт, дорожн знаки, лежач полиц)</t>
  </si>
  <si>
    <t>Работы по взысканию дебиторской задолженности</t>
  </si>
  <si>
    <t>Остаток на конец года</t>
  </si>
  <si>
    <t>Размер целевого взноса в месяц</t>
  </si>
  <si>
    <t>рублей в месяц из расчета 227 членов общества</t>
  </si>
  <si>
    <t>227 членов* 800 руб в месяц * 12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</si>
</sst>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р_у_б_._-;\-* #,##0.00\ _р_у_б_._-;_-* &quot;-&quot;??\ _р_у_б_._-;_-@_-"/>
    <numFmt numFmtId="165" formatCode="_-* #,##0\ _р_у_б_._-;\-* #,##0\ _р_у_б_._-;_-* &quot;-&quot;??\ _р_у_б_.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165" fontId="0" fillId="0" borderId="1" xfId="1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165" fontId="0" fillId="3" borderId="1" xfId="1" applyNumberFormat="1" applyFont="1" applyFill="1" applyBorder="1" applyAlignment="1">
      <alignment horizontal="center" wrapText="1"/>
    </xf>
    <xf numFmtId="165" fontId="0" fillId="0" borderId="1" xfId="1" applyNumberFormat="1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0" fillId="4" borderId="1" xfId="1" applyNumberFormat="1" applyFont="1" applyFill="1" applyBorder="1" applyAlignment="1">
      <alignment horizontal="center"/>
    </xf>
    <xf numFmtId="165" fontId="0" fillId="0" borderId="0" xfId="0" applyNumberFormat="1"/>
    <xf numFmtId="0" fontId="2" fillId="5" borderId="1" xfId="0" applyFont="1" applyFill="1" applyBorder="1" applyAlignment="1">
      <alignment horizontal="center"/>
    </xf>
    <xf numFmtId="165" fontId="2" fillId="5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0" fontId="5" fillId="0" borderId="1" xfId="0" applyNumberFormat="1" applyFont="1" applyBorder="1" applyAlignment="1">
      <alignment wrapText="1"/>
    </xf>
    <xf numFmtId="0" fontId="0" fillId="4" borderId="1" xfId="0" applyFont="1" applyFill="1" applyBorder="1" applyAlignment="1">
      <alignment horizontal="center" wrapText="1"/>
    </xf>
    <xf numFmtId="165" fontId="5" fillId="0" borderId="1" xfId="0" applyNumberFormat="1" applyFont="1" applyBorder="1" applyAlignment="1">
      <alignment wrapText="1"/>
    </xf>
    <xf numFmtId="0" fontId="2" fillId="6" borderId="1" xfId="0" applyFont="1" applyFill="1" applyBorder="1" applyAlignment="1">
      <alignment horizontal="center"/>
    </xf>
    <xf numFmtId="165" fontId="2" fillId="6" borderId="1" xfId="1" applyNumberFormat="1" applyFont="1" applyFill="1" applyBorder="1" applyAlignment="1">
      <alignment horizontal="center"/>
    </xf>
    <xf numFmtId="165" fontId="2" fillId="6" borderId="1" xfId="1" applyNumberFormat="1" applyFont="1" applyFill="1" applyBorder="1" applyAlignment="1">
      <alignment horizontal="left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7;&#1088;&#1075;&#1077;&#1081;%20&#1041;&#1072;&#1088;&#1082;&#1080;&#1085;/AppData/Local/Microsoft/Windows/Temporary%20Internet%20Files/Content.Outlook/58CBDRK3/&#1057;&#1084;&#1077;&#1090;&#1072;%20&#1076;&#1086;&#1093;%20&#1080;%20&#1088;&#1072;&#1089;&#1093;%202013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2 (2)"/>
      <sheetName val="Лист3"/>
    </sheetNames>
    <sheetDataSet>
      <sheetData sheetId="0"/>
      <sheetData sheetId="1">
        <row r="15">
          <cell r="B15">
            <v>923381.17999999993</v>
          </cell>
          <cell r="C15">
            <v>325000</v>
          </cell>
        </row>
      </sheetData>
      <sheetData sheetId="2">
        <row r="20">
          <cell r="E20" t="str">
            <v>Бухгалтерские услуги</v>
          </cell>
          <cell r="G20" t="str">
            <v>Возмещение затрат на сотовую связь</v>
          </cell>
          <cell r="H20" t="str">
            <v>Уборка улиц</v>
          </cell>
          <cell r="I20" t="str">
            <v>Канцелярия</v>
          </cell>
          <cell r="J20" t="str">
            <v>Стенд</v>
          </cell>
          <cell r="K20" t="str">
            <v>Мебель</v>
          </cell>
          <cell r="L20" t="str">
            <v>Заправка катриджа</v>
          </cell>
          <cell r="M20" t="str">
            <v>Услуги банка</v>
          </cell>
          <cell r="N20" t="str">
            <v>Комиссия системы Город</v>
          </cell>
          <cell r="O20" t="str">
            <v>Вывоз ТБО</v>
          </cell>
          <cell r="P20" t="str">
            <v>Сварочный аппарат</v>
          </cell>
          <cell r="R20" t="str">
            <v>Пусконаладка КТП</v>
          </cell>
          <cell r="V20" t="str">
            <v>Возврат вступ взноса</v>
          </cell>
          <cell r="X20" t="str">
            <v>Установка электрощита</v>
          </cell>
        </row>
        <row r="32">
          <cell r="B32">
            <v>210104</v>
          </cell>
          <cell r="C32">
            <v>24511</v>
          </cell>
          <cell r="D32">
            <v>121782.22</v>
          </cell>
          <cell r="E32">
            <v>102000</v>
          </cell>
          <cell r="F32">
            <v>44000</v>
          </cell>
          <cell r="G32">
            <v>11000</v>
          </cell>
          <cell r="H32">
            <v>88800</v>
          </cell>
          <cell r="I32">
            <v>9635</v>
          </cell>
          <cell r="J32">
            <v>16280</v>
          </cell>
          <cell r="K32">
            <v>10200</v>
          </cell>
          <cell r="L32">
            <v>1170</v>
          </cell>
          <cell r="M32">
            <v>10490</v>
          </cell>
          <cell r="N32">
            <v>54192.609999999993</v>
          </cell>
          <cell r="O32">
            <v>27287.919999999998</v>
          </cell>
          <cell r="P32">
            <v>12720</v>
          </cell>
          <cell r="Q32">
            <v>150246.29999999999</v>
          </cell>
          <cell r="R32">
            <v>142000</v>
          </cell>
          <cell r="V32">
            <v>2000</v>
          </cell>
          <cell r="W32">
            <v>2006</v>
          </cell>
          <cell r="X32">
            <v>8081.2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9"/>
  <sheetViews>
    <sheetView tabSelected="1" zoomScale="125" zoomScaleNormal="125" zoomScalePageLayoutView="125" workbookViewId="0">
      <selection activeCell="D47" sqref="D47:E47"/>
    </sheetView>
  </sheetViews>
  <sheetFormatPr defaultColWidth="8.85546875" defaultRowHeight="15" x14ac:dyDescent="0.25"/>
  <cols>
    <col min="2" max="2" width="45.85546875" customWidth="1"/>
    <col min="3" max="3" width="20.28515625" customWidth="1"/>
    <col min="4" max="4" width="15.85546875" customWidth="1"/>
    <col min="5" max="5" width="17.42578125" customWidth="1"/>
    <col min="6" max="6" width="37.28515625" style="2" customWidth="1"/>
    <col min="8" max="8" width="12" bestFit="1" customWidth="1"/>
  </cols>
  <sheetData>
    <row r="1" spans="2:9" ht="36" customHeight="1" x14ac:dyDescent="0.25">
      <c r="B1" s="1" t="s">
        <v>0</v>
      </c>
    </row>
    <row r="2" spans="2:9" ht="45" x14ac:dyDescent="0.25"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2"/>
      <c r="H2" s="2"/>
      <c r="I2" s="2"/>
    </row>
    <row r="3" spans="2:9" x14ac:dyDescent="0.25">
      <c r="B3" s="5" t="s">
        <v>6</v>
      </c>
      <c r="C3" s="6"/>
      <c r="D3" s="6"/>
      <c r="E3" s="6"/>
      <c r="F3" s="7"/>
      <c r="G3" s="2"/>
      <c r="H3" s="2"/>
      <c r="I3" s="2"/>
    </row>
    <row r="4" spans="2:9" ht="45" hidden="1" x14ac:dyDescent="0.25">
      <c r="B4" s="8" t="s">
        <v>7</v>
      </c>
      <c r="C4" s="9"/>
      <c r="D4" s="10" t="s">
        <v>8</v>
      </c>
      <c r="E4" s="9">
        <v>55000</v>
      </c>
      <c r="F4" s="7" t="s">
        <v>9</v>
      </c>
      <c r="G4" s="2"/>
      <c r="H4" s="2"/>
      <c r="I4" s="2"/>
    </row>
    <row r="5" spans="2:9" ht="30" x14ac:dyDescent="0.25">
      <c r="B5" s="11" t="s">
        <v>10</v>
      </c>
      <c r="C5" s="12">
        <f>[1]Лист2!B15</f>
        <v>923381.17999999993</v>
      </c>
      <c r="D5" s="12">
        <f>C5/11</f>
        <v>83943.743636363637</v>
      </c>
      <c r="E5" s="13">
        <f>250*800*12</f>
        <v>2400000</v>
      </c>
      <c r="F5" s="7" t="s">
        <v>42</v>
      </c>
      <c r="H5" s="14"/>
    </row>
    <row r="6" spans="2:9" x14ac:dyDescent="0.25">
      <c r="B6" s="11" t="s">
        <v>11</v>
      </c>
      <c r="C6" s="12">
        <f>[1]Лист2!C15</f>
        <v>325000</v>
      </c>
      <c r="D6" s="12">
        <f t="shared" ref="D6:D46" si="0">C6/11</f>
        <v>29545.454545454544</v>
      </c>
      <c r="E6" s="13"/>
      <c r="F6" s="7"/>
      <c r="H6" s="14"/>
    </row>
    <row r="7" spans="2:9" x14ac:dyDescent="0.25">
      <c r="B7" s="15" t="s">
        <v>12</v>
      </c>
      <c r="C7" s="16">
        <f>C5+C6</f>
        <v>1248381.18</v>
      </c>
      <c r="D7" s="16">
        <f t="shared" ref="D7" si="1">D5+D6</f>
        <v>113489.19818181818</v>
      </c>
      <c r="E7" s="16">
        <f>E5+E6</f>
        <v>2400000</v>
      </c>
      <c r="F7" s="7"/>
    </row>
    <row r="8" spans="2:9" x14ac:dyDescent="0.25">
      <c r="B8" s="17" t="s">
        <v>13</v>
      </c>
      <c r="C8" s="12"/>
      <c r="D8" s="12">
        <f t="shared" si="0"/>
        <v>0</v>
      </c>
      <c r="E8" s="12"/>
      <c r="F8" s="7"/>
    </row>
    <row r="9" spans="2:9" x14ac:dyDescent="0.25">
      <c r="B9" s="8" t="s">
        <v>14</v>
      </c>
      <c r="C9" s="12">
        <f>'[1]Лист2 (2)'!B32</f>
        <v>210104</v>
      </c>
      <c r="D9" s="12">
        <f t="shared" si="0"/>
        <v>19100.363636363636</v>
      </c>
      <c r="E9" s="12">
        <f>(30000+30000*15%)*12</f>
        <v>414000</v>
      </c>
      <c r="F9" s="7" t="s">
        <v>15</v>
      </c>
    </row>
    <row r="10" spans="2:9" x14ac:dyDescent="0.25">
      <c r="B10" s="8" t="s">
        <v>16</v>
      </c>
      <c r="C10" s="12"/>
      <c r="D10" s="12"/>
      <c r="E10" s="12">
        <f>E9*13%</f>
        <v>53820</v>
      </c>
      <c r="F10" s="7"/>
    </row>
    <row r="11" spans="2:9" x14ac:dyDescent="0.25">
      <c r="B11" s="8" t="s">
        <v>17</v>
      </c>
      <c r="C11" s="12"/>
      <c r="D11" s="12"/>
      <c r="E11" s="12">
        <f>E9*30.2%</f>
        <v>125028</v>
      </c>
      <c r="F11" s="7"/>
    </row>
    <row r="12" spans="2:9" x14ac:dyDescent="0.25">
      <c r="B12" s="8" t="s">
        <v>18</v>
      </c>
      <c r="C12" s="12"/>
      <c r="D12" s="12"/>
      <c r="E12" s="12">
        <v>126500</v>
      </c>
      <c r="F12" s="7" t="s">
        <v>19</v>
      </c>
    </row>
    <row r="13" spans="2:9" x14ac:dyDescent="0.25">
      <c r="B13" s="8" t="s">
        <v>20</v>
      </c>
      <c r="C13" s="12"/>
      <c r="D13" s="12"/>
      <c r="E13" s="12">
        <f>E12*13%</f>
        <v>16445</v>
      </c>
      <c r="F13" s="7"/>
    </row>
    <row r="14" spans="2:9" x14ac:dyDescent="0.25">
      <c r="B14" s="8" t="s">
        <v>21</v>
      </c>
      <c r="C14" s="12"/>
      <c r="D14" s="12"/>
      <c r="E14" s="12">
        <f>E12*30.2%</f>
        <v>38203</v>
      </c>
      <c r="F14" s="7"/>
    </row>
    <row r="15" spans="2:9" x14ac:dyDescent="0.25">
      <c r="B15" s="8" t="s">
        <v>22</v>
      </c>
      <c r="C15" s="12">
        <f>'[1]Лист2 (2)'!C32</f>
        <v>24511</v>
      </c>
      <c r="D15" s="12">
        <f t="shared" si="0"/>
        <v>2228.2727272727275</v>
      </c>
      <c r="E15" s="12">
        <v>126500</v>
      </c>
      <c r="F15" s="7" t="s">
        <v>23</v>
      </c>
    </row>
    <row r="16" spans="2:9" x14ac:dyDescent="0.25">
      <c r="B16" s="8" t="s">
        <v>24</v>
      </c>
      <c r="C16" s="12"/>
      <c r="D16" s="12"/>
      <c r="E16" s="12">
        <f>E15*13%</f>
        <v>16445</v>
      </c>
      <c r="F16" s="7"/>
    </row>
    <row r="17" spans="2:6" x14ac:dyDescent="0.25">
      <c r="B17" s="8" t="s">
        <v>25</v>
      </c>
      <c r="C17" s="12">
        <f>'[1]Лист2 (2)'!D32</f>
        <v>121782.22</v>
      </c>
      <c r="D17" s="12">
        <f t="shared" si="0"/>
        <v>11071.110909090909</v>
      </c>
      <c r="E17" s="12">
        <f>E15*30.2%</f>
        <v>38203</v>
      </c>
      <c r="F17" s="18"/>
    </row>
    <row r="18" spans="2:6" x14ac:dyDescent="0.25">
      <c r="B18" s="8" t="str">
        <f>'[1]Лист2 (2)'!E20</f>
        <v>Бухгалтерские услуги</v>
      </c>
      <c r="C18" s="12">
        <f>'[1]Лист2 (2)'!E32</f>
        <v>102000</v>
      </c>
      <c r="D18" s="12">
        <f t="shared" si="0"/>
        <v>9272.7272727272721</v>
      </c>
      <c r="E18" s="12">
        <v>180000</v>
      </c>
      <c r="F18" s="7" t="s">
        <v>26</v>
      </c>
    </row>
    <row r="19" spans="2:6" ht="30" x14ac:dyDescent="0.25">
      <c r="B19" s="8" t="s">
        <v>27</v>
      </c>
      <c r="C19" s="12">
        <f>'[1]Лист2 (2)'!F32</f>
        <v>44000</v>
      </c>
      <c r="D19" s="12">
        <f t="shared" si="0"/>
        <v>4000</v>
      </c>
      <c r="E19" s="12">
        <v>48000</v>
      </c>
      <c r="F19" s="7" t="s">
        <v>28</v>
      </c>
    </row>
    <row r="20" spans="2:6" x14ac:dyDescent="0.25">
      <c r="B20" s="8" t="s">
        <v>29</v>
      </c>
      <c r="C20" s="12"/>
      <c r="D20" s="12"/>
      <c r="E20" s="12">
        <v>5000</v>
      </c>
      <c r="F20" s="7"/>
    </row>
    <row r="21" spans="2:6" x14ac:dyDescent="0.25">
      <c r="B21" s="8" t="str">
        <f>'[1]Лист2 (2)'!G20</f>
        <v>Возмещение затрат на сотовую связь</v>
      </c>
      <c r="C21" s="12">
        <f>'[1]Лист2 (2)'!G32</f>
        <v>11000</v>
      </c>
      <c r="D21" s="12">
        <f t="shared" si="0"/>
        <v>1000</v>
      </c>
      <c r="E21" s="12">
        <v>24000</v>
      </c>
      <c r="F21" s="7" t="s">
        <v>30</v>
      </c>
    </row>
    <row r="22" spans="2:6" x14ac:dyDescent="0.25">
      <c r="B22" s="8" t="s">
        <v>31</v>
      </c>
      <c r="C22" s="12"/>
      <c r="D22" s="12"/>
      <c r="E22" s="12">
        <v>100000</v>
      </c>
      <c r="F22" s="7" t="s">
        <v>32</v>
      </c>
    </row>
    <row r="23" spans="2:6" x14ac:dyDescent="0.25">
      <c r="B23" s="8" t="str">
        <f>'[1]Лист2 (2)'!H20</f>
        <v>Уборка улиц</v>
      </c>
      <c r="C23" s="12">
        <f>'[1]Лист2 (2)'!H32</f>
        <v>88800</v>
      </c>
      <c r="D23" s="12">
        <f t="shared" si="0"/>
        <v>8072.727272727273</v>
      </c>
      <c r="E23" s="12">
        <v>100000</v>
      </c>
      <c r="F23" s="7"/>
    </row>
    <row r="24" spans="2:6" x14ac:dyDescent="0.25">
      <c r="B24" s="8" t="str">
        <f>'[1]Лист2 (2)'!I20</f>
        <v>Канцелярия</v>
      </c>
      <c r="C24" s="12">
        <f>'[1]Лист2 (2)'!I32</f>
        <v>9635</v>
      </c>
      <c r="D24" s="12">
        <f t="shared" si="0"/>
        <v>875.90909090909088</v>
      </c>
      <c r="E24" s="12">
        <v>12000</v>
      </c>
      <c r="F24" s="7" t="s">
        <v>33</v>
      </c>
    </row>
    <row r="25" spans="2:6" x14ac:dyDescent="0.25">
      <c r="B25" s="8" t="str">
        <f>'[1]Лист2 (2)'!J20</f>
        <v>Стенд</v>
      </c>
      <c r="C25" s="12">
        <f>'[1]Лист2 (2)'!J32</f>
        <v>16280</v>
      </c>
      <c r="D25" s="12">
        <f t="shared" si="0"/>
        <v>1480</v>
      </c>
      <c r="E25" s="12">
        <v>0</v>
      </c>
      <c r="F25" s="7"/>
    </row>
    <row r="26" spans="2:6" x14ac:dyDescent="0.25">
      <c r="B26" s="8" t="str">
        <f>'[1]Лист2 (2)'!K20</f>
        <v>Мебель</v>
      </c>
      <c r="C26" s="12">
        <f>'[1]Лист2 (2)'!K32</f>
        <v>10200</v>
      </c>
      <c r="D26" s="12">
        <f t="shared" si="0"/>
        <v>927.27272727272725</v>
      </c>
      <c r="E26" s="12">
        <v>5000</v>
      </c>
      <c r="F26" s="7"/>
    </row>
    <row r="27" spans="2:6" x14ac:dyDescent="0.25">
      <c r="B27" s="8" t="str">
        <f>'[1]Лист2 (2)'!L20</f>
        <v>Заправка катриджа</v>
      </c>
      <c r="C27" s="12">
        <f>'[1]Лист2 (2)'!L32</f>
        <v>1170</v>
      </c>
      <c r="D27" s="12">
        <f t="shared" si="0"/>
        <v>106.36363636363636</v>
      </c>
      <c r="E27" s="12">
        <v>1200</v>
      </c>
      <c r="F27" s="7"/>
    </row>
    <row r="28" spans="2:6" x14ac:dyDescent="0.25">
      <c r="B28" s="8" t="str">
        <f>'[1]Лист2 (2)'!M20</f>
        <v>Услуги банка</v>
      </c>
      <c r="C28" s="12">
        <f>'[1]Лист2 (2)'!M32</f>
        <v>10490</v>
      </c>
      <c r="D28" s="12">
        <f t="shared" si="0"/>
        <v>953.63636363636363</v>
      </c>
      <c r="E28" s="12">
        <v>12000</v>
      </c>
      <c r="F28" s="7" t="s">
        <v>33</v>
      </c>
    </row>
    <row r="29" spans="2:6" x14ac:dyDescent="0.25">
      <c r="B29" s="8" t="str">
        <f>'[1]Лист2 (2)'!N20</f>
        <v>Комиссия системы Город</v>
      </c>
      <c r="C29" s="12">
        <f>'[1]Лист2 (2)'!N32</f>
        <v>54192.609999999993</v>
      </c>
      <c r="D29" s="12">
        <f t="shared" si="0"/>
        <v>4926.6009090909083</v>
      </c>
      <c r="E29" s="12">
        <v>60000</v>
      </c>
      <c r="F29" s="7" t="s">
        <v>34</v>
      </c>
    </row>
    <row r="30" spans="2:6" x14ac:dyDescent="0.25">
      <c r="B30" s="8" t="s">
        <v>35</v>
      </c>
      <c r="C30" s="12"/>
      <c r="D30" s="12"/>
      <c r="E30" s="12">
        <v>20000</v>
      </c>
      <c r="F30" s="7"/>
    </row>
    <row r="31" spans="2:6" x14ac:dyDescent="0.25">
      <c r="B31" s="8" t="s">
        <v>36</v>
      </c>
      <c r="C31" s="12"/>
      <c r="D31" s="12"/>
      <c r="E31" s="12">
        <v>50000</v>
      </c>
      <c r="F31" s="7"/>
    </row>
    <row r="32" spans="2:6" x14ac:dyDescent="0.25">
      <c r="B32" s="8" t="str">
        <f>'[1]Лист2 (2)'!O20</f>
        <v>Вывоз ТБО</v>
      </c>
      <c r="C32" s="12">
        <f>'[1]Лист2 (2)'!O32</f>
        <v>27287.919999999998</v>
      </c>
      <c r="D32" s="12">
        <f t="shared" si="0"/>
        <v>2480.7199999999998</v>
      </c>
      <c r="E32" s="12">
        <v>120000</v>
      </c>
      <c r="F32" s="7"/>
    </row>
    <row r="33" spans="2:6" x14ac:dyDescent="0.25">
      <c r="B33" s="8" t="str">
        <f>'[1]Лист2 (2)'!P20</f>
        <v>Сварочный аппарат</v>
      </c>
      <c r="C33" s="12">
        <f>'[1]Лист2 (2)'!P32</f>
        <v>12720</v>
      </c>
      <c r="D33" s="12">
        <f t="shared" si="0"/>
        <v>1156.3636363636363</v>
      </c>
      <c r="E33" s="12">
        <v>0</v>
      </c>
      <c r="F33" s="7"/>
    </row>
    <row r="34" spans="2:6" ht="30" x14ac:dyDescent="0.25">
      <c r="B34" s="19" t="s">
        <v>37</v>
      </c>
      <c r="C34" s="12">
        <f>'[1]Лист2 (2)'!Q32</f>
        <v>150246.29999999999</v>
      </c>
      <c r="D34" s="12">
        <f t="shared" si="0"/>
        <v>13658.754545454545</v>
      </c>
      <c r="E34" s="12">
        <v>0</v>
      </c>
      <c r="F34" s="7"/>
    </row>
    <row r="35" spans="2:6" x14ac:dyDescent="0.25">
      <c r="B35" s="8" t="str">
        <f>'[1]Лист2 (2)'!R20</f>
        <v>Пусконаладка КТП</v>
      </c>
      <c r="C35" s="12">
        <f>'[1]Лист2 (2)'!R32</f>
        <v>142000</v>
      </c>
      <c r="D35" s="12">
        <f t="shared" si="0"/>
        <v>12909.09090909091</v>
      </c>
      <c r="E35" s="12">
        <v>0</v>
      </c>
      <c r="F35" s="7"/>
    </row>
    <row r="36" spans="2:6" x14ac:dyDescent="0.25">
      <c r="B36" s="8" t="str">
        <f>'[1]Лист2 (2)'!V20</f>
        <v>Возврат вступ взноса</v>
      </c>
      <c r="C36" s="12">
        <f>'[1]Лист2 (2)'!V32</f>
        <v>2000</v>
      </c>
      <c r="D36" s="12">
        <f t="shared" si="0"/>
        <v>181.81818181818181</v>
      </c>
      <c r="E36" s="12">
        <v>0</v>
      </c>
      <c r="F36" s="7"/>
    </row>
    <row r="37" spans="2:6" ht="30" x14ac:dyDescent="0.25">
      <c r="B37" s="8" t="s">
        <v>38</v>
      </c>
      <c r="C37" s="12">
        <f>'[1]Лист2 (2)'!W32</f>
        <v>2006</v>
      </c>
      <c r="D37" s="12">
        <f t="shared" si="0"/>
        <v>182.36363636363637</v>
      </c>
      <c r="E37" s="12">
        <v>100000</v>
      </c>
      <c r="F37" s="7"/>
    </row>
    <row r="38" spans="2:6" x14ac:dyDescent="0.25">
      <c r="B38" s="8" t="str">
        <f>'[1]Лист2 (2)'!X20</f>
        <v>Установка электрощита</v>
      </c>
      <c r="C38" s="12">
        <f>'[1]Лист2 (2)'!X32</f>
        <v>8081.2</v>
      </c>
      <c r="D38" s="12">
        <f t="shared" si="0"/>
        <v>734.65454545454543</v>
      </c>
      <c r="E38" s="12"/>
      <c r="F38" s="7"/>
    </row>
    <row r="39" spans="2:6" x14ac:dyDescent="0.25">
      <c r="B39" s="8"/>
      <c r="C39" s="13"/>
      <c r="D39" s="13"/>
      <c r="E39" s="13"/>
      <c r="F39" s="7"/>
    </row>
    <row r="40" spans="2:6" x14ac:dyDescent="0.25">
      <c r="B40" s="8"/>
      <c r="C40" s="13"/>
      <c r="D40" s="13"/>
      <c r="E40" s="12"/>
      <c r="F40" s="7"/>
    </row>
    <row r="41" spans="2:6" x14ac:dyDescent="0.25">
      <c r="B41" s="8"/>
      <c r="C41" s="13"/>
      <c r="D41" s="13"/>
      <c r="E41" s="12"/>
      <c r="F41" s="7"/>
    </row>
    <row r="42" spans="2:6" x14ac:dyDescent="0.25">
      <c r="B42" s="8"/>
      <c r="C42" s="13"/>
      <c r="D42" s="13"/>
      <c r="E42" s="12"/>
      <c r="F42" s="7"/>
    </row>
    <row r="43" spans="2:6" x14ac:dyDescent="0.25">
      <c r="B43" s="8"/>
      <c r="C43" s="12"/>
      <c r="D43" s="12"/>
      <c r="E43" s="12"/>
      <c r="F43" s="7"/>
    </row>
    <row r="44" spans="2:6" x14ac:dyDescent="0.25">
      <c r="B44" s="8"/>
      <c r="C44" s="12"/>
      <c r="D44" s="12"/>
      <c r="E44" s="12"/>
      <c r="F44" s="7"/>
    </row>
    <row r="45" spans="2:6" x14ac:dyDescent="0.25">
      <c r="B45" s="8"/>
      <c r="C45" s="12"/>
      <c r="D45" s="12"/>
      <c r="E45" s="12"/>
      <c r="F45" s="7"/>
    </row>
    <row r="46" spans="2:6" x14ac:dyDescent="0.25">
      <c r="B46" s="15" t="s">
        <v>12</v>
      </c>
      <c r="C46" s="16">
        <f>SUM(C9:C38)</f>
        <v>1048506.25</v>
      </c>
      <c r="D46" s="16">
        <f t="shared" si="0"/>
        <v>95318.75</v>
      </c>
      <c r="E46" s="16">
        <f>SUM(E8:E45)</f>
        <v>1792344</v>
      </c>
      <c r="F46" s="20"/>
    </row>
    <row r="47" spans="2:6" ht="24" customHeight="1" x14ac:dyDescent="0.25">
      <c r="B47" s="21" t="s">
        <v>39</v>
      </c>
      <c r="C47" s="22">
        <f>C7-C46</f>
        <v>199874.92999999993</v>
      </c>
      <c r="D47" s="22">
        <f t="shared" ref="D47:E47" si="2">D7-D46</f>
        <v>18170.448181818181</v>
      </c>
      <c r="E47" s="22">
        <f t="shared" si="2"/>
        <v>607656</v>
      </c>
      <c r="F47" s="7"/>
    </row>
    <row r="48" spans="2:6" ht="30" x14ac:dyDescent="0.25">
      <c r="B48" s="21" t="s">
        <v>40</v>
      </c>
      <c r="C48" s="22"/>
      <c r="D48" s="22"/>
      <c r="E48" s="22">
        <f>E46/227/12</f>
        <v>657.98237885462561</v>
      </c>
      <c r="F48" s="23" t="s">
        <v>41</v>
      </c>
    </row>
    <row r="49" spans="2:5" x14ac:dyDescent="0.25">
      <c r="B49" s="24"/>
      <c r="C49" s="24"/>
      <c r="D49" s="25"/>
      <c r="E49" s="25"/>
    </row>
  </sheetData>
  <pageMargins left="0.7" right="0.7" top="0.75" bottom="0.75" header="0.3" footer="0.3"/>
  <pageSetup paperSize="9" scale="60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Баркин</dc:creator>
  <cp:lastModifiedBy>Сергей Баркин</cp:lastModifiedBy>
  <cp:lastPrinted>2014-01-21T02:36:19Z</cp:lastPrinted>
  <dcterms:created xsi:type="dcterms:W3CDTF">2014-01-21T01:57:11Z</dcterms:created>
  <dcterms:modified xsi:type="dcterms:W3CDTF">2014-01-21T02:36:22Z</dcterms:modified>
</cp:coreProperties>
</file>